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filterPrivacy="1"/>
  <xr:revisionPtr revIDLastSave="0" documentId="11_89931EEDB214F1AE515245846B6436C8AFB0A59B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使い方" sheetId="1" r:id="rId1"/>
    <sheet name="採算表" sheetId="2" r:id="rId2"/>
    <sheet name="値上げの試算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3" l="1"/>
  <c r="E19" i="3"/>
  <c r="D19" i="3"/>
  <c r="C19" i="3"/>
  <c r="B19" i="3"/>
  <c r="F18" i="3"/>
  <c r="E18" i="3"/>
  <c r="D18" i="3"/>
  <c r="C18" i="3"/>
  <c r="B18" i="3"/>
  <c r="F17" i="3"/>
  <c r="E17" i="3"/>
  <c r="D17" i="3"/>
  <c r="C17" i="3"/>
  <c r="B17" i="3"/>
  <c r="F16" i="3"/>
  <c r="E16" i="3"/>
  <c r="D16" i="3"/>
  <c r="C16" i="3"/>
  <c r="B16" i="3"/>
  <c r="F15" i="3"/>
  <c r="E15" i="3"/>
  <c r="D15" i="3"/>
  <c r="C15" i="3"/>
  <c r="B15" i="3"/>
  <c r="B38" i="2"/>
  <c r="C36" i="2"/>
  <c r="B36" i="2"/>
  <c r="E34" i="2"/>
  <c r="G34" i="2" s="1"/>
  <c r="D34" i="2"/>
  <c r="E33" i="2"/>
  <c r="G33" i="2" s="1"/>
  <c r="D33" i="2"/>
  <c r="E32" i="2"/>
  <c r="G32" i="2" s="1"/>
  <c r="D32" i="2"/>
  <c r="E31" i="2"/>
  <c r="G31" i="2" s="1"/>
  <c r="D31" i="2"/>
  <c r="E30" i="2"/>
  <c r="G30" i="2" s="1"/>
  <c r="D30" i="2"/>
  <c r="E29" i="2"/>
  <c r="G29" i="2" s="1"/>
  <c r="D29" i="2"/>
  <c r="E28" i="2"/>
  <c r="G28" i="2" s="1"/>
  <c r="D28" i="2"/>
  <c r="E27" i="2"/>
  <c r="G27" i="2" s="1"/>
  <c r="D27" i="2"/>
  <c r="E26" i="2"/>
  <c r="G26" i="2" s="1"/>
  <c r="D26" i="2"/>
  <c r="E25" i="2"/>
  <c r="G25" i="2" s="1"/>
  <c r="D25" i="2"/>
  <c r="E24" i="2"/>
  <c r="G24" i="2" s="1"/>
  <c r="D24" i="2"/>
  <c r="E23" i="2"/>
  <c r="G23" i="2" s="1"/>
  <c r="D23" i="2"/>
  <c r="E22" i="2"/>
  <c r="G22" i="2" s="1"/>
  <c r="D22" i="2"/>
  <c r="E21" i="2"/>
  <c r="G21" i="2" s="1"/>
  <c r="D21" i="2"/>
  <c r="E20" i="2"/>
  <c r="G20" i="2" s="1"/>
  <c r="D20" i="2"/>
  <c r="E19" i="2"/>
  <c r="G19" i="2" s="1"/>
  <c r="D19" i="2"/>
  <c r="E18" i="2"/>
  <c r="G18" i="2" s="1"/>
  <c r="D18" i="2"/>
  <c r="E17" i="2"/>
  <c r="G17" i="2" s="1"/>
  <c r="D17" i="2"/>
  <c r="E16" i="2"/>
  <c r="G16" i="2" s="1"/>
  <c r="D16" i="2"/>
  <c r="E15" i="2"/>
  <c r="G15" i="2" s="1"/>
  <c r="D15" i="2"/>
  <c r="E14" i="2"/>
  <c r="G14" i="2" s="1"/>
  <c r="D14" i="2"/>
  <c r="E13" i="2"/>
  <c r="G13" i="2" s="1"/>
  <c r="D13" i="2"/>
  <c r="E12" i="2"/>
  <c r="G12" i="2" s="1"/>
  <c r="D12" i="2"/>
  <c r="E11" i="2"/>
  <c r="G11" i="2" s="1"/>
  <c r="D11" i="2"/>
  <c r="E10" i="2"/>
  <c r="D10" i="2"/>
  <c r="D9" i="2"/>
  <c r="E9" i="2" s="1"/>
  <c r="D8" i="2"/>
  <c r="E8" i="2" s="1"/>
  <c r="E7" i="2"/>
  <c r="D7" i="2"/>
  <c r="D6" i="2"/>
  <c r="E6" i="2" s="1"/>
  <c r="E5" i="2"/>
  <c r="D5" i="2"/>
  <c r="F21" i="2" l="1"/>
  <c r="F34" i="2"/>
  <c r="F20" i="2"/>
  <c r="F33" i="2"/>
  <c r="F32" i="2"/>
  <c r="F19" i="2"/>
  <c r="F23" i="2"/>
  <c r="F27" i="2"/>
  <c r="F6" i="2"/>
  <c r="B10" i="3"/>
  <c r="F36" i="2"/>
  <c r="D36" i="2"/>
  <c r="E36" i="2" s="1"/>
  <c r="F18" i="2"/>
  <c r="F16" i="2"/>
  <c r="F30" i="2"/>
  <c r="F15" i="2"/>
  <c r="F28" i="2"/>
  <c r="F11" i="2"/>
  <c r="F22" i="2"/>
  <c r="F14" i="2"/>
  <c r="F5" i="2"/>
  <c r="F13" i="2"/>
  <c r="F31" i="2"/>
  <c r="F29" i="2"/>
  <c r="F12" i="2"/>
  <c r="F26" i="2"/>
  <c r="F10" i="2"/>
  <c r="F25" i="2"/>
  <c r="F8" i="2"/>
  <c r="F7" i="2"/>
  <c r="F9" i="2"/>
  <c r="F17" i="2"/>
  <c r="F24" i="2"/>
  <c r="G6" i="2" l="1"/>
  <c r="G5" i="2"/>
  <c r="G7" i="2"/>
  <c r="G8" i="2"/>
  <c r="G9" i="2"/>
  <c r="G10" i="2"/>
  <c r="B39" i="2"/>
  <c r="B4" i="3"/>
  <c r="B5" i="3" s="1"/>
  <c r="B9" i="3" l="1"/>
  <c r="B8" i="3"/>
</calcChain>
</file>

<file path=xl/sharedStrings.xml><?xml version="1.0" encoding="utf-8"?>
<sst xmlns="http://schemas.openxmlformats.org/spreadsheetml/2006/main" count="69" uniqueCount="68">
  <si>
    <t>取引先ごとの採算表（簡易版）</t>
  </si>
  <si>
    <t>ケルダリア（https://kerdalia.com）</t>
  </si>
  <si>
    <t>■ この表でわかること</t>
  </si>
  <si>
    <t>・取引先ごとの粗利と粗利率</t>
  </si>
  <si>
    <t>・儲かっている取引先／儲かっていない取引先の4つの区分</t>
  </si>
  <si>
    <t>・値上げしたら、お客さんが何%減っても粗利が変わらないか（会社全体）</t>
  </si>
  <si>
    <t>■ 使い方</t>
  </si>
  <si>
    <t>1. 「採算表」シートの黄色いセルに、取引先名・1年の売上・1年の原価を入れます（入っている例は架空です。上書きしてください）</t>
  </si>
  <si>
    <t>2. 粗利・粗利率・売上に占める割合・区分が、自動で出ます</t>
  </si>
  <si>
    <t>3. 「値上げの試算」シートで、値上げ率を変えて試せます</t>
  </si>
  <si>
    <t>■ セルの色</t>
  </si>
  <si>
    <t>・黄色のセル：入力するところ（青い文字）</t>
  </si>
  <si>
    <t>・白いセル：自動で計算されるところ（さわらないでください）</t>
  </si>
  <si>
    <t>■ この簡易版でできないこと</t>
  </si>
  <si>
    <t>・請求や販売管理の明細から、取引先ごとに自動で集計すること（1年分の合計を、ご自分で入れていただく形です）</t>
  </si>
  <si>
    <t>・商品ごと、商品×取引先ごとの採算</t>
  </si>
  <si>
    <t>・小口の注文・配送・値引き・返品など、手間のかかり方を加味した採算</t>
  </si>
  <si>
    <t>・月ごとの推移</t>
  </si>
  <si>
    <t>・取引先ごとの値上げの試算と、打ち手の優先順位</t>
  </si>
  <si>
    <t>・取引先に価格の見直しを説明するための資料</t>
  </si>
  <si>
    <t>これらは、ケルダリアの「収益改善」でお作りします → https://kerdalia.com/service#kaizen</t>
  </si>
  <si>
    <t>■ ご注意</t>
  </si>
  <si>
    <t>・この表の結果は目安です。区分は「売上が平均以上か」「粗利率が会社全体より高いか」の単純な分け方です。</t>
  </si>
  <si>
    <t>・税務・法務の判断に使うものではありません。取引先との価格の交渉には、下請けの取引のルールなどが関わることがあります。</t>
  </si>
  <si>
    <t>・ご自由にお使いください。入力した数字は、このファイルの中にだけ残ります。</t>
  </si>
  <si>
    <t>黄色いセルに入れてください。金額は円、1年分の合計。5〜10行目の例（a社〜その他）は架空です。</t>
  </si>
  <si>
    <t>取引先</t>
  </si>
  <si>
    <t>1年の売上（円）</t>
  </si>
  <si>
    <t>1年の原価（円）</t>
  </si>
  <si>
    <t>粗利（円）</t>
  </si>
  <si>
    <t>粗利率</t>
  </si>
  <si>
    <t>売上に占める割合</t>
  </si>
  <si>
    <t>区分</t>
  </si>
  <si>
    <t>a社</t>
  </si>
  <si>
    <t>b社</t>
  </si>
  <si>
    <t>c社</t>
  </si>
  <si>
    <t>d社</t>
  </si>
  <si>
    <t>e社</t>
  </si>
  <si>
    <t>その他（まとめて）</t>
  </si>
  <si>
    <t>合計</t>
  </si>
  <si>
    <t>売上の大きさの基準</t>
  </si>
  <si>
    <t>← 入力した取引先の売上の平均。これ以上を「売上が大きい」とします</t>
  </si>
  <si>
    <t>粗利率の基準</t>
  </si>
  <si>
    <t>← 会社全体の粗利率。これ以上を「粗利率が高い」とします</t>
  </si>
  <si>
    <t>区分の意味</t>
  </si>
  <si>
    <t>守る</t>
  </si>
  <si>
    <t>売上が大きく、粗利率も高い → 今の関係を守る</t>
  </si>
  <si>
    <t>見直す</t>
  </si>
  <si>
    <t>売上が大きいが、粗利率が低い → 価格と条件を見直す（一番効き目が大きい）</t>
  </si>
  <si>
    <t>伸ばす</t>
  </si>
  <si>
    <t>売上は小さいが、粗利率が高い → 提案を増やして伸ばす</t>
  </si>
  <si>
    <t>条件を見直す</t>
  </si>
  <si>
    <t>売上が小さく、粗利率も低い → 最低注文数・小口の価格などを見直す</t>
  </si>
  <si>
    <t>※ 区分は単純な分け方の目安です。手間や取引の事情（ほかの注文の入口になっている等）は入っていません。</t>
  </si>
  <si>
    <t>値上げの試算（会社全体）</t>
  </si>
  <si>
    <t>値上げしても、お客さん（売れる数）が何%減るまでなら、粗利の額が今と変わらないかを出します。</t>
  </si>
  <si>
    <t>会社全体の粗利率（採算表から）</t>
  </si>
  <si>
    <t>試算に使う粗利率</t>
  </si>
  <si>
    <t>← 別の粗利率で試すときは上書きしてください</t>
  </si>
  <si>
    <t>値上げ率</t>
  </si>
  <si>
    <t>← 例：5%なら 5% と入力</t>
  </si>
  <si>
    <t>お客さんが減っても大丈夫な上限</t>
  </si>
  <si>
    <t>お客さんが減らなければ、粗利が増える割合</t>
  </si>
  <si>
    <t>お客さんが減らなければ、粗利が増える額（1年・円）</t>
  </si>
  <si>
    <t>計算：値上げ率 ÷（粗利率 ＋ 値上げ率）。売れる数が減っても原価の単価は変わらない、という前提の目安です。</t>
  </si>
  <si>
    <t>早見表：お客さんが減っても大丈夫な上限</t>
  </si>
  <si>
    <t>粗利率 ＼ 値上げ率</t>
  </si>
  <si>
    <t>※ この簡易版は会社全体の試算だけです。取引先ごとの試算と打ち手の優先順位は、ケルダリアの「収益改善」でお作りします。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</si>
</sst>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3">
    <font>
      <sz val="11"/>
      <color theme="1"/>
      <name val="ＭＳ Ｐゴシック"/>
      <family val="2"/>
      <scheme val="minor"/>
    </font>
    <font>
      <b/>
      <sz val="16"/>
      <color rgb="FF1F6F5C"/>
      <name val="Meiryo"/>
      <family val="3"/>
      <charset val="128"/>
    </font>
    <font>
      <sz val="10"/>
      <color rgb="FF666666"/>
      <name val="Meiryo"/>
      <family val="3"/>
      <charset val="128"/>
    </font>
    <font>
      <sz val="11"/>
      <name val="Meiryo"/>
      <family val="3"/>
      <charset val="128"/>
    </font>
    <font>
      <b/>
      <sz val="12"/>
      <name val="Meiryo"/>
      <family val="3"/>
      <charset val="128"/>
    </font>
    <font>
      <b/>
      <sz val="11"/>
      <color rgb="FF1F6F5C"/>
      <name val="Meiryo"/>
      <family val="3"/>
      <charset val="128"/>
    </font>
    <font>
      <b/>
      <sz val="14"/>
      <color rgb="FF1F6F5C"/>
      <name val="Meiryo"/>
      <family val="3"/>
      <charset val="128"/>
    </font>
    <font>
      <sz val="11"/>
      <color rgb="FF0000FF"/>
      <name val="Meiryo"/>
      <family val="3"/>
      <charset val="128"/>
    </font>
    <font>
      <b/>
      <sz val="11"/>
      <name val="Meiryo"/>
      <family val="3"/>
      <charset val="128"/>
    </font>
    <font>
      <sz val="10"/>
      <name val="Meiryo"/>
      <family val="3"/>
      <charset val="128"/>
    </font>
    <font>
      <sz val="11"/>
      <color rgb="FF008000"/>
      <name val="Meiryo"/>
      <family val="3"/>
      <charset val="128"/>
    </font>
    <font>
      <sz val="10"/>
      <color rgb="FF1F6F5C"/>
      <name val="Meiryo"/>
      <family val="3"/>
      <charset val="128"/>
    </font>
    <font>
      <sz val="6"/>
      <name val="ＭＳ Ｐゴシック"/>
      <family val="3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E3F0EC"/>
      </patternFill>
    </fill>
    <fill>
      <patternFill patternType="solid">
        <fgColor rgb="FFFFF4C2"/>
      </patternFill>
    </fill>
    <fill>
      <patternFill patternType="solid">
        <fgColor rgb="FFF2F2F2"/>
      </patternFill>
    </fill>
    <fill>
      <patternFill patternType="solid">
        <fgColor rgb="FFD7EFE6"/>
      </patternFill>
    </fill>
    <fill>
      <patternFill patternType="solid">
        <fgColor rgb="FFF9DCCB"/>
      </patternFill>
    </fill>
    <fill>
      <patternFill patternType="solid">
        <fgColor rgb="FFEAF6F1"/>
      </patternFill>
    </fill>
    <fill>
      <patternFill patternType="solid">
        <fgColor rgb="FFFBE9DF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/>
    <xf numFmtId="0" fontId="2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/>
    <xf numFmtId="3" fontId="7" fillId="3" borderId="1" xfId="0" applyNumberFormat="1" applyFont="1" applyFill="1" applyBorder="1"/>
    <xf numFmtId="3" fontId="3" fillId="0" borderId="1" xfId="0" applyNumberFormat="1" applyFont="1" applyBorder="1"/>
    <xf numFmtId="176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8" fillId="4" borderId="1" xfId="0" applyFont="1" applyFill="1" applyBorder="1"/>
    <xf numFmtId="3" fontId="8" fillId="4" borderId="1" xfId="0" applyNumberFormat="1" applyFont="1" applyFill="1" applyBorder="1"/>
    <xf numFmtId="176" fontId="8" fillId="4" borderId="1" xfId="0" applyNumberFormat="1" applyFont="1" applyFill="1" applyBorder="1"/>
    <xf numFmtId="0" fontId="8" fillId="0" borderId="0" xfId="0" applyFont="1"/>
    <xf numFmtId="3" fontId="3" fillId="0" borderId="0" xfId="0" applyNumberFormat="1" applyFont="1"/>
    <xf numFmtId="176" fontId="3" fillId="0" borderId="0" xfId="0" applyNumberFormat="1" applyFont="1"/>
    <xf numFmtId="0" fontId="5" fillId="0" borderId="0" xfId="0" applyFont="1"/>
    <xf numFmtId="0" fontId="8" fillId="5" borderId="0" xfId="0" applyFont="1" applyFill="1" applyAlignment="1">
      <alignment horizontal="center"/>
    </xf>
    <xf numFmtId="0" fontId="9" fillId="0" borderId="0" xfId="0" applyFont="1"/>
    <xf numFmtId="0" fontId="8" fillId="6" borderId="0" xfId="0" applyFont="1" applyFill="1" applyAlignment="1">
      <alignment horizontal="center"/>
    </xf>
    <xf numFmtId="0" fontId="8" fillId="7" borderId="0" xfId="0" applyFont="1" applyFill="1" applyAlignment="1">
      <alignment horizontal="center"/>
    </xf>
    <xf numFmtId="0" fontId="8" fillId="8" borderId="0" xfId="0" applyFont="1" applyFill="1" applyAlignment="1">
      <alignment horizontal="center"/>
    </xf>
    <xf numFmtId="0" fontId="3" fillId="0" borderId="0" xfId="0" applyFont="1"/>
    <xf numFmtId="176" fontId="10" fillId="0" borderId="1" xfId="0" applyNumberFormat="1" applyFont="1" applyBorder="1"/>
    <xf numFmtId="176" fontId="7" fillId="3" borderId="1" xfId="0" applyNumberFormat="1" applyFont="1" applyFill="1" applyBorder="1"/>
    <xf numFmtId="176" fontId="4" fillId="0" borderId="1" xfId="0" applyNumberFormat="1" applyFont="1" applyBorder="1"/>
    <xf numFmtId="3" fontId="4" fillId="0" borderId="1" xfId="0" applyNumberFormat="1" applyFont="1" applyBorder="1"/>
    <xf numFmtId="0" fontId="8" fillId="2" borderId="1" xfId="0" applyFont="1" applyFill="1" applyBorder="1"/>
    <xf numFmtId="9" fontId="8" fillId="2" borderId="1" xfId="0" applyNumberFormat="1" applyFont="1" applyFill="1" applyBorder="1" applyAlignment="1">
      <alignment horizontal="center"/>
    </xf>
    <xf numFmtId="9" fontId="8" fillId="0" borderId="1" xfId="0" applyNumberFormat="1" applyFont="1" applyBorder="1" applyAlignment="1">
      <alignment horizontal="center"/>
    </xf>
    <xf numFmtId="176" fontId="3" fillId="0" borderId="1" xfId="0" applyNumberFormat="1" applyFont="1" applyBorder="1" applyAlignment="1">
      <alignment horizontal="center"/>
    </xf>
    <xf numFmtId="0" fontId="11" fillId="0" borderId="0" xfId="0" applyFont="1"/>
  </cellXfs>
  <cellStyles count="1">
    <cellStyle name="標準" xfId="0" builtinId="0"/>
  </cellStyles>
  <dxfs count="4">
    <dxf>
      <font>
        <b/>
      </font>
      <fill>
        <patternFill patternType="solid">
          <bgColor rgb="FFFBE9DF"/>
        </patternFill>
      </fill>
    </dxf>
    <dxf>
      <font>
        <b/>
      </font>
      <fill>
        <patternFill patternType="solid">
          <bgColor rgb="FFEAF6F1"/>
        </patternFill>
      </fill>
    </dxf>
    <dxf>
      <font>
        <b/>
      </font>
      <fill>
        <patternFill patternType="solid">
          <bgColor rgb="FFF9DCCB"/>
        </patternFill>
      </fill>
    </dxf>
    <dxf>
      <font>
        <b/>
      </font>
      <fill>
        <patternFill patternType="solid">
          <bgColor rgb="FFD7EFE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30"/>
  <sheetViews>
    <sheetView showGridLines="0" tabSelected="1" workbookViewId="0"/>
  </sheetViews>
  <sheetFormatPr defaultRowHeight="12.75"/>
  <cols>
    <col min="1" max="1" width="3" customWidth="1"/>
    <col min="2" max="2" width="100" customWidth="1"/>
  </cols>
  <sheetData>
    <row r="1" spans="2:2" ht="25.9">
      <c r="B1" s="1" t="s">
        <v>0</v>
      </c>
    </row>
    <row r="2" spans="2:2" ht="16.5">
      <c r="B2" s="2" t="s">
        <v>1</v>
      </c>
    </row>
    <row r="3" spans="2:2" ht="17.649999999999999">
      <c r="B3" s="3"/>
    </row>
    <row r="4" spans="2:2" ht="19.149999999999999">
      <c r="B4" s="4" t="s">
        <v>2</v>
      </c>
    </row>
    <row r="5" spans="2:2" ht="17.649999999999999">
      <c r="B5" s="3" t="s">
        <v>3</v>
      </c>
    </row>
    <row r="6" spans="2:2" ht="17.649999999999999">
      <c r="B6" s="3" t="s">
        <v>4</v>
      </c>
    </row>
    <row r="7" spans="2:2" ht="17.649999999999999">
      <c r="B7" s="3" t="s">
        <v>5</v>
      </c>
    </row>
    <row r="8" spans="2:2" ht="17.649999999999999">
      <c r="B8" s="3"/>
    </row>
    <row r="9" spans="2:2" ht="19.149999999999999">
      <c r="B9" s="4" t="s">
        <v>6</v>
      </c>
    </row>
    <row r="10" spans="2:2" ht="35.25">
      <c r="B10" s="3" t="s">
        <v>7</v>
      </c>
    </row>
    <row r="11" spans="2:2" ht="17.649999999999999">
      <c r="B11" s="3" t="s">
        <v>8</v>
      </c>
    </row>
    <row r="12" spans="2:2" ht="17.649999999999999">
      <c r="B12" s="3" t="s">
        <v>9</v>
      </c>
    </row>
    <row r="13" spans="2:2" ht="17.649999999999999">
      <c r="B13" s="3"/>
    </row>
    <row r="14" spans="2:2" ht="19.149999999999999">
      <c r="B14" s="4" t="s">
        <v>10</v>
      </c>
    </row>
    <row r="15" spans="2:2" ht="17.649999999999999">
      <c r="B15" s="3" t="s">
        <v>11</v>
      </c>
    </row>
    <row r="16" spans="2:2" ht="17.649999999999999">
      <c r="B16" s="3" t="s">
        <v>12</v>
      </c>
    </row>
    <row r="17" spans="2:2" ht="17.649999999999999">
      <c r="B17" s="3"/>
    </row>
    <row r="18" spans="2:2" ht="19.149999999999999">
      <c r="B18" s="4" t="s">
        <v>13</v>
      </c>
    </row>
    <row r="19" spans="2:2" ht="35.25">
      <c r="B19" s="3" t="s">
        <v>14</v>
      </c>
    </row>
    <row r="20" spans="2:2" ht="17.649999999999999">
      <c r="B20" s="3" t="s">
        <v>15</v>
      </c>
    </row>
    <row r="21" spans="2:2" ht="17.649999999999999">
      <c r="B21" s="3" t="s">
        <v>16</v>
      </c>
    </row>
    <row r="22" spans="2:2" ht="17.649999999999999">
      <c r="B22" s="3" t="s">
        <v>17</v>
      </c>
    </row>
    <row r="23" spans="2:2" ht="17.649999999999999">
      <c r="B23" s="3" t="s">
        <v>18</v>
      </c>
    </row>
    <row r="24" spans="2:2" ht="17.649999999999999">
      <c r="B24" s="3" t="s">
        <v>19</v>
      </c>
    </row>
    <row r="25" spans="2:2" ht="17.649999999999999">
      <c r="B25" s="5" t="s">
        <v>20</v>
      </c>
    </row>
    <row r="26" spans="2:2" ht="17.649999999999999">
      <c r="B26" s="3"/>
    </row>
    <row r="27" spans="2:2" ht="19.149999999999999">
      <c r="B27" s="4" t="s">
        <v>21</v>
      </c>
    </row>
    <row r="28" spans="2:2" ht="16.5">
      <c r="B28" s="2" t="s">
        <v>22</v>
      </c>
    </row>
    <row r="29" spans="2:2" ht="33">
      <c r="B29" s="2" t="s">
        <v>23</v>
      </c>
    </row>
    <row r="30" spans="2:2" ht="16.5">
      <c r="B30" s="2" t="s">
        <v>24</v>
      </c>
    </row>
  </sheetData>
  <phoneticPr fontId="12"/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7"/>
  <sheetViews>
    <sheetView showGridLines="0" workbookViewId="0">
      <pane ySplit="4" topLeftCell="A5" activePane="bottomLeft" state="frozen"/>
      <selection pane="bottomLeft"/>
    </sheetView>
  </sheetViews>
  <sheetFormatPr defaultRowHeight="12.75"/>
  <cols>
    <col min="1" max="1" width="22" customWidth="1"/>
    <col min="2" max="4" width="18" customWidth="1"/>
    <col min="5" max="5" width="11" customWidth="1"/>
    <col min="6" max="6" width="14" customWidth="1"/>
    <col min="7" max="7" width="16" customWidth="1"/>
  </cols>
  <sheetData>
    <row r="1" spans="1:7" ht="21.75">
      <c r="A1" s="6" t="s">
        <v>0</v>
      </c>
    </row>
    <row r="2" spans="1:7" ht="16.5">
      <c r="A2" s="7" t="s">
        <v>25</v>
      </c>
    </row>
    <row r="4" spans="1:7" ht="30" customHeight="1">
      <c r="A4" s="8" t="s">
        <v>26</v>
      </c>
      <c r="B4" s="8" t="s">
        <v>27</v>
      </c>
      <c r="C4" s="8" t="s">
        <v>28</v>
      </c>
      <c r="D4" s="8" t="s">
        <v>29</v>
      </c>
      <c r="E4" s="8" t="s">
        <v>30</v>
      </c>
      <c r="F4" s="8" t="s">
        <v>31</v>
      </c>
      <c r="G4" s="8" t="s">
        <v>32</v>
      </c>
    </row>
    <row r="5" spans="1:7" ht="17.649999999999999">
      <c r="A5" s="9" t="s">
        <v>33</v>
      </c>
      <c r="B5" s="10">
        <v>78000000</v>
      </c>
      <c r="C5" s="10">
        <v>64000000</v>
      </c>
      <c r="D5" s="11">
        <f t="shared" ref="D5:D34" si="0">IF(B5="","",B5-C5)</f>
        <v>14000000</v>
      </c>
      <c r="E5" s="12">
        <f t="shared" ref="E5:E34" si="1">IF(OR(B5="",B5=0),"",D5/B5)</f>
        <v>0.17948717948717949</v>
      </c>
      <c r="F5" s="12">
        <f t="shared" ref="F5:F34" si="2">IF(OR(B5="",$B$36=0),"",B5/$B$36)</f>
        <v>0.25827814569536423</v>
      </c>
      <c r="G5" s="13" t="str">
        <f t="shared" ref="G5:G34" si="3">IF(OR(B5="",E5=""),"",IF(B5&gt;=$B$38,IF(E5&gt;=$E$36,"守る","見直す"),IF(E5&gt;=$E$36,"伸ばす","条件を見直す")))</f>
        <v>見直す</v>
      </c>
    </row>
    <row r="6" spans="1:7" ht="17.649999999999999">
      <c r="A6" s="9" t="s">
        <v>34</v>
      </c>
      <c r="B6" s="10">
        <v>52000000</v>
      </c>
      <c r="C6" s="10">
        <v>33800000</v>
      </c>
      <c r="D6" s="11">
        <f t="shared" si="0"/>
        <v>18200000</v>
      </c>
      <c r="E6" s="12">
        <f t="shared" si="1"/>
        <v>0.35</v>
      </c>
      <c r="F6" s="12">
        <f t="shared" si="2"/>
        <v>0.17218543046357615</v>
      </c>
      <c r="G6" s="13" t="str">
        <f t="shared" si="3"/>
        <v>守る</v>
      </c>
    </row>
    <row r="7" spans="1:7" ht="17.649999999999999">
      <c r="A7" s="9" t="s">
        <v>35</v>
      </c>
      <c r="B7" s="10">
        <v>36000000</v>
      </c>
      <c r="C7" s="10">
        <v>27000000</v>
      </c>
      <c r="D7" s="11">
        <f t="shared" si="0"/>
        <v>9000000</v>
      </c>
      <c r="E7" s="12">
        <f t="shared" si="1"/>
        <v>0.25</v>
      </c>
      <c r="F7" s="12">
        <f t="shared" si="2"/>
        <v>0.11920529801324503</v>
      </c>
      <c r="G7" s="13" t="str">
        <f t="shared" si="3"/>
        <v>条件を見直す</v>
      </c>
    </row>
    <row r="8" spans="1:7" ht="17.649999999999999">
      <c r="A8" s="9" t="s">
        <v>36</v>
      </c>
      <c r="B8" s="10">
        <v>24000000</v>
      </c>
      <c r="C8" s="10">
        <v>14400000</v>
      </c>
      <c r="D8" s="11">
        <f t="shared" si="0"/>
        <v>9600000</v>
      </c>
      <c r="E8" s="12">
        <f t="shared" si="1"/>
        <v>0.4</v>
      </c>
      <c r="F8" s="12">
        <f t="shared" si="2"/>
        <v>7.9470198675496692E-2</v>
      </c>
      <c r="G8" s="13" t="str">
        <f t="shared" si="3"/>
        <v>伸ばす</v>
      </c>
    </row>
    <row r="9" spans="1:7" ht="17.649999999999999">
      <c r="A9" s="9" t="s">
        <v>37</v>
      </c>
      <c r="B9" s="10">
        <v>15000000</v>
      </c>
      <c r="C9" s="10">
        <v>12300000</v>
      </c>
      <c r="D9" s="11">
        <f t="shared" si="0"/>
        <v>2700000</v>
      </c>
      <c r="E9" s="12">
        <f t="shared" si="1"/>
        <v>0.18</v>
      </c>
      <c r="F9" s="12">
        <f t="shared" si="2"/>
        <v>4.9668874172185427E-2</v>
      </c>
      <c r="G9" s="13" t="str">
        <f t="shared" si="3"/>
        <v>条件を見直す</v>
      </c>
    </row>
    <row r="10" spans="1:7" ht="17.649999999999999">
      <c r="A10" s="9" t="s">
        <v>38</v>
      </c>
      <c r="B10" s="10">
        <v>97000000</v>
      </c>
      <c r="C10" s="10">
        <v>68500000</v>
      </c>
      <c r="D10" s="11">
        <f t="shared" si="0"/>
        <v>28500000</v>
      </c>
      <c r="E10" s="12">
        <f t="shared" si="1"/>
        <v>0.29381443298969073</v>
      </c>
      <c r="F10" s="12">
        <f t="shared" si="2"/>
        <v>0.32119205298013243</v>
      </c>
      <c r="G10" s="13" t="str">
        <f t="shared" si="3"/>
        <v>守る</v>
      </c>
    </row>
    <row r="11" spans="1:7" ht="17.649999999999999">
      <c r="A11" s="9"/>
      <c r="B11" s="10"/>
      <c r="C11" s="10"/>
      <c r="D11" s="11" t="str">
        <f t="shared" si="0"/>
        <v/>
      </c>
      <c r="E11" s="12" t="str">
        <f t="shared" si="1"/>
        <v/>
      </c>
      <c r="F11" s="12" t="str">
        <f t="shared" si="2"/>
        <v/>
      </c>
      <c r="G11" s="13" t="str">
        <f t="shared" si="3"/>
        <v/>
      </c>
    </row>
    <row r="12" spans="1:7" ht="17.649999999999999">
      <c r="A12" s="9"/>
      <c r="B12" s="10"/>
      <c r="C12" s="10"/>
      <c r="D12" s="11" t="str">
        <f t="shared" si="0"/>
        <v/>
      </c>
      <c r="E12" s="12" t="str">
        <f t="shared" si="1"/>
        <v/>
      </c>
      <c r="F12" s="12" t="str">
        <f t="shared" si="2"/>
        <v/>
      </c>
      <c r="G12" s="13" t="str">
        <f t="shared" si="3"/>
        <v/>
      </c>
    </row>
    <row r="13" spans="1:7" ht="17.649999999999999">
      <c r="A13" s="9"/>
      <c r="B13" s="10"/>
      <c r="C13" s="10"/>
      <c r="D13" s="11" t="str">
        <f t="shared" si="0"/>
        <v/>
      </c>
      <c r="E13" s="12" t="str">
        <f t="shared" si="1"/>
        <v/>
      </c>
      <c r="F13" s="12" t="str">
        <f t="shared" si="2"/>
        <v/>
      </c>
      <c r="G13" s="13" t="str">
        <f t="shared" si="3"/>
        <v/>
      </c>
    </row>
    <row r="14" spans="1:7" ht="17.649999999999999">
      <c r="A14" s="9"/>
      <c r="B14" s="10"/>
      <c r="C14" s="10"/>
      <c r="D14" s="11" t="str">
        <f t="shared" si="0"/>
        <v/>
      </c>
      <c r="E14" s="12" t="str">
        <f t="shared" si="1"/>
        <v/>
      </c>
      <c r="F14" s="12" t="str">
        <f t="shared" si="2"/>
        <v/>
      </c>
      <c r="G14" s="13" t="str">
        <f t="shared" si="3"/>
        <v/>
      </c>
    </row>
    <row r="15" spans="1:7" ht="17.649999999999999">
      <c r="A15" s="9"/>
      <c r="B15" s="10"/>
      <c r="C15" s="10"/>
      <c r="D15" s="11" t="str">
        <f t="shared" si="0"/>
        <v/>
      </c>
      <c r="E15" s="12" t="str">
        <f t="shared" si="1"/>
        <v/>
      </c>
      <c r="F15" s="12" t="str">
        <f t="shared" si="2"/>
        <v/>
      </c>
      <c r="G15" s="13" t="str">
        <f t="shared" si="3"/>
        <v/>
      </c>
    </row>
    <row r="16" spans="1:7" ht="17.649999999999999">
      <c r="A16" s="9"/>
      <c r="B16" s="10"/>
      <c r="C16" s="10"/>
      <c r="D16" s="11" t="str">
        <f t="shared" si="0"/>
        <v/>
      </c>
      <c r="E16" s="12" t="str">
        <f t="shared" si="1"/>
        <v/>
      </c>
      <c r="F16" s="12" t="str">
        <f t="shared" si="2"/>
        <v/>
      </c>
      <c r="G16" s="13" t="str">
        <f t="shared" si="3"/>
        <v/>
      </c>
    </row>
    <row r="17" spans="1:7" ht="17.649999999999999">
      <c r="A17" s="9"/>
      <c r="B17" s="10"/>
      <c r="C17" s="10"/>
      <c r="D17" s="11" t="str">
        <f t="shared" si="0"/>
        <v/>
      </c>
      <c r="E17" s="12" t="str">
        <f t="shared" si="1"/>
        <v/>
      </c>
      <c r="F17" s="12" t="str">
        <f t="shared" si="2"/>
        <v/>
      </c>
      <c r="G17" s="13" t="str">
        <f t="shared" si="3"/>
        <v/>
      </c>
    </row>
    <row r="18" spans="1:7" ht="17.649999999999999">
      <c r="A18" s="9"/>
      <c r="B18" s="10"/>
      <c r="C18" s="10"/>
      <c r="D18" s="11" t="str">
        <f t="shared" si="0"/>
        <v/>
      </c>
      <c r="E18" s="12" t="str">
        <f t="shared" si="1"/>
        <v/>
      </c>
      <c r="F18" s="12" t="str">
        <f t="shared" si="2"/>
        <v/>
      </c>
      <c r="G18" s="13" t="str">
        <f t="shared" si="3"/>
        <v/>
      </c>
    </row>
    <row r="19" spans="1:7" ht="17.649999999999999">
      <c r="A19" s="9"/>
      <c r="B19" s="10"/>
      <c r="C19" s="10"/>
      <c r="D19" s="11" t="str">
        <f t="shared" si="0"/>
        <v/>
      </c>
      <c r="E19" s="12" t="str">
        <f t="shared" si="1"/>
        <v/>
      </c>
      <c r="F19" s="12" t="str">
        <f t="shared" si="2"/>
        <v/>
      </c>
      <c r="G19" s="13" t="str">
        <f t="shared" si="3"/>
        <v/>
      </c>
    </row>
    <row r="20" spans="1:7" ht="17.649999999999999">
      <c r="A20" s="9"/>
      <c r="B20" s="10"/>
      <c r="C20" s="10"/>
      <c r="D20" s="11" t="str">
        <f t="shared" si="0"/>
        <v/>
      </c>
      <c r="E20" s="12" t="str">
        <f t="shared" si="1"/>
        <v/>
      </c>
      <c r="F20" s="12" t="str">
        <f t="shared" si="2"/>
        <v/>
      </c>
      <c r="G20" s="13" t="str">
        <f t="shared" si="3"/>
        <v/>
      </c>
    </row>
    <row r="21" spans="1:7" ht="17.649999999999999">
      <c r="A21" s="9"/>
      <c r="B21" s="10"/>
      <c r="C21" s="10"/>
      <c r="D21" s="11" t="str">
        <f t="shared" si="0"/>
        <v/>
      </c>
      <c r="E21" s="12" t="str">
        <f t="shared" si="1"/>
        <v/>
      </c>
      <c r="F21" s="12" t="str">
        <f t="shared" si="2"/>
        <v/>
      </c>
      <c r="G21" s="13" t="str">
        <f t="shared" si="3"/>
        <v/>
      </c>
    </row>
    <row r="22" spans="1:7" ht="17.649999999999999">
      <c r="A22" s="9"/>
      <c r="B22" s="10"/>
      <c r="C22" s="10"/>
      <c r="D22" s="11" t="str">
        <f t="shared" si="0"/>
        <v/>
      </c>
      <c r="E22" s="12" t="str">
        <f t="shared" si="1"/>
        <v/>
      </c>
      <c r="F22" s="12" t="str">
        <f t="shared" si="2"/>
        <v/>
      </c>
      <c r="G22" s="13" t="str">
        <f t="shared" si="3"/>
        <v/>
      </c>
    </row>
    <row r="23" spans="1:7" ht="17.649999999999999">
      <c r="A23" s="9"/>
      <c r="B23" s="10"/>
      <c r="C23" s="10"/>
      <c r="D23" s="11" t="str">
        <f t="shared" si="0"/>
        <v/>
      </c>
      <c r="E23" s="12" t="str">
        <f t="shared" si="1"/>
        <v/>
      </c>
      <c r="F23" s="12" t="str">
        <f t="shared" si="2"/>
        <v/>
      </c>
      <c r="G23" s="13" t="str">
        <f t="shared" si="3"/>
        <v/>
      </c>
    </row>
    <row r="24" spans="1:7" ht="17.649999999999999">
      <c r="A24" s="9"/>
      <c r="B24" s="10"/>
      <c r="C24" s="10"/>
      <c r="D24" s="11" t="str">
        <f t="shared" si="0"/>
        <v/>
      </c>
      <c r="E24" s="12" t="str">
        <f t="shared" si="1"/>
        <v/>
      </c>
      <c r="F24" s="12" t="str">
        <f t="shared" si="2"/>
        <v/>
      </c>
      <c r="G24" s="13" t="str">
        <f t="shared" si="3"/>
        <v/>
      </c>
    </row>
    <row r="25" spans="1:7" ht="17.649999999999999">
      <c r="A25" s="9"/>
      <c r="B25" s="10"/>
      <c r="C25" s="10"/>
      <c r="D25" s="11" t="str">
        <f t="shared" si="0"/>
        <v/>
      </c>
      <c r="E25" s="12" t="str">
        <f t="shared" si="1"/>
        <v/>
      </c>
      <c r="F25" s="12" t="str">
        <f t="shared" si="2"/>
        <v/>
      </c>
      <c r="G25" s="13" t="str">
        <f t="shared" si="3"/>
        <v/>
      </c>
    </row>
    <row r="26" spans="1:7" ht="17.649999999999999">
      <c r="A26" s="9"/>
      <c r="B26" s="10"/>
      <c r="C26" s="10"/>
      <c r="D26" s="11" t="str">
        <f t="shared" si="0"/>
        <v/>
      </c>
      <c r="E26" s="12" t="str">
        <f t="shared" si="1"/>
        <v/>
      </c>
      <c r="F26" s="12" t="str">
        <f t="shared" si="2"/>
        <v/>
      </c>
      <c r="G26" s="13" t="str">
        <f t="shared" si="3"/>
        <v/>
      </c>
    </row>
    <row r="27" spans="1:7" ht="17.649999999999999">
      <c r="A27" s="9"/>
      <c r="B27" s="10"/>
      <c r="C27" s="10"/>
      <c r="D27" s="11" t="str">
        <f t="shared" si="0"/>
        <v/>
      </c>
      <c r="E27" s="12" t="str">
        <f t="shared" si="1"/>
        <v/>
      </c>
      <c r="F27" s="12" t="str">
        <f t="shared" si="2"/>
        <v/>
      </c>
      <c r="G27" s="13" t="str">
        <f t="shared" si="3"/>
        <v/>
      </c>
    </row>
    <row r="28" spans="1:7" ht="17.649999999999999">
      <c r="A28" s="9"/>
      <c r="B28" s="10"/>
      <c r="C28" s="10"/>
      <c r="D28" s="11" t="str">
        <f t="shared" si="0"/>
        <v/>
      </c>
      <c r="E28" s="12" t="str">
        <f t="shared" si="1"/>
        <v/>
      </c>
      <c r="F28" s="12" t="str">
        <f t="shared" si="2"/>
        <v/>
      </c>
      <c r="G28" s="13" t="str">
        <f t="shared" si="3"/>
        <v/>
      </c>
    </row>
    <row r="29" spans="1:7" ht="17.649999999999999">
      <c r="A29" s="9"/>
      <c r="B29" s="10"/>
      <c r="C29" s="10"/>
      <c r="D29" s="11" t="str">
        <f t="shared" si="0"/>
        <v/>
      </c>
      <c r="E29" s="12" t="str">
        <f t="shared" si="1"/>
        <v/>
      </c>
      <c r="F29" s="12" t="str">
        <f t="shared" si="2"/>
        <v/>
      </c>
      <c r="G29" s="13" t="str">
        <f t="shared" si="3"/>
        <v/>
      </c>
    </row>
    <row r="30" spans="1:7" ht="17.649999999999999">
      <c r="A30" s="9"/>
      <c r="B30" s="10"/>
      <c r="C30" s="10"/>
      <c r="D30" s="11" t="str">
        <f t="shared" si="0"/>
        <v/>
      </c>
      <c r="E30" s="12" t="str">
        <f t="shared" si="1"/>
        <v/>
      </c>
      <c r="F30" s="12" t="str">
        <f t="shared" si="2"/>
        <v/>
      </c>
      <c r="G30" s="13" t="str">
        <f t="shared" si="3"/>
        <v/>
      </c>
    </row>
    <row r="31" spans="1:7" ht="17.649999999999999">
      <c r="A31" s="9"/>
      <c r="B31" s="10"/>
      <c r="C31" s="10"/>
      <c r="D31" s="11" t="str">
        <f t="shared" si="0"/>
        <v/>
      </c>
      <c r="E31" s="12" t="str">
        <f t="shared" si="1"/>
        <v/>
      </c>
      <c r="F31" s="12" t="str">
        <f t="shared" si="2"/>
        <v/>
      </c>
      <c r="G31" s="13" t="str">
        <f t="shared" si="3"/>
        <v/>
      </c>
    </row>
    <row r="32" spans="1:7" ht="17.649999999999999">
      <c r="A32" s="9"/>
      <c r="B32" s="10"/>
      <c r="C32" s="10"/>
      <c r="D32" s="11" t="str">
        <f t="shared" si="0"/>
        <v/>
      </c>
      <c r="E32" s="12" t="str">
        <f t="shared" si="1"/>
        <v/>
      </c>
      <c r="F32" s="12" t="str">
        <f t="shared" si="2"/>
        <v/>
      </c>
      <c r="G32" s="13" t="str">
        <f t="shared" si="3"/>
        <v/>
      </c>
    </row>
    <row r="33" spans="1:7" ht="17.649999999999999">
      <c r="A33" s="9"/>
      <c r="B33" s="10"/>
      <c r="C33" s="10"/>
      <c r="D33" s="11" t="str">
        <f t="shared" si="0"/>
        <v/>
      </c>
      <c r="E33" s="12" t="str">
        <f t="shared" si="1"/>
        <v/>
      </c>
      <c r="F33" s="12" t="str">
        <f t="shared" si="2"/>
        <v/>
      </c>
      <c r="G33" s="13" t="str">
        <f t="shared" si="3"/>
        <v/>
      </c>
    </row>
    <row r="34" spans="1:7" ht="17.649999999999999">
      <c r="A34" s="9"/>
      <c r="B34" s="10"/>
      <c r="C34" s="10"/>
      <c r="D34" s="11" t="str">
        <f t="shared" si="0"/>
        <v/>
      </c>
      <c r="E34" s="12" t="str">
        <f t="shared" si="1"/>
        <v/>
      </c>
      <c r="F34" s="12" t="str">
        <f t="shared" si="2"/>
        <v/>
      </c>
      <c r="G34" s="13" t="str">
        <f t="shared" si="3"/>
        <v/>
      </c>
    </row>
    <row r="36" spans="1:7" ht="17.649999999999999">
      <c r="A36" s="14" t="s">
        <v>39</v>
      </c>
      <c r="B36" s="15">
        <f>SUM(B5:B34)</f>
        <v>302000000</v>
      </c>
      <c r="C36" s="15">
        <f>SUM(C5:C34)</f>
        <v>220000000</v>
      </c>
      <c r="D36" s="15">
        <f>B36-C36</f>
        <v>82000000</v>
      </c>
      <c r="E36" s="16">
        <f>IF(B36=0,"",D36/B36)</f>
        <v>0.27152317880794702</v>
      </c>
      <c r="F36" s="16">
        <f>IF(B36=0,"",1)</f>
        <v>1</v>
      </c>
      <c r="G36" s="14"/>
    </row>
    <row r="38" spans="1:7" ht="17.649999999999999">
      <c r="A38" s="17" t="s">
        <v>40</v>
      </c>
      <c r="B38" s="18">
        <f>IFERROR(AVERAGE(B5:B34),0)</f>
        <v>50333333.333333336</v>
      </c>
      <c r="C38" s="7" t="s">
        <v>41</v>
      </c>
    </row>
    <row r="39" spans="1:7" ht="17.649999999999999">
      <c r="A39" s="17" t="s">
        <v>42</v>
      </c>
      <c r="B39" s="19">
        <f>E36</f>
        <v>0.27152317880794702</v>
      </c>
      <c r="C39" s="7" t="s">
        <v>43</v>
      </c>
    </row>
    <row r="41" spans="1:7" ht="17.649999999999999">
      <c r="A41" s="20" t="s">
        <v>44</v>
      </c>
    </row>
    <row r="42" spans="1:7" ht="17.649999999999999">
      <c r="A42" s="21" t="s">
        <v>45</v>
      </c>
      <c r="B42" s="22" t="s">
        <v>46</v>
      </c>
    </row>
    <row r="43" spans="1:7" ht="17.649999999999999">
      <c r="A43" s="23" t="s">
        <v>47</v>
      </c>
      <c r="B43" s="22" t="s">
        <v>48</v>
      </c>
    </row>
    <row r="44" spans="1:7" ht="17.649999999999999">
      <c r="A44" s="24" t="s">
        <v>49</v>
      </c>
      <c r="B44" s="22" t="s">
        <v>50</v>
      </c>
    </row>
    <row r="45" spans="1:7" ht="17.649999999999999">
      <c r="A45" s="25" t="s">
        <v>51</v>
      </c>
      <c r="B45" s="22" t="s">
        <v>52</v>
      </c>
    </row>
    <row r="47" spans="1:7" ht="16.5">
      <c r="A47" s="7" t="s">
        <v>53</v>
      </c>
    </row>
  </sheetData>
  <phoneticPr fontId="12"/>
  <conditionalFormatting sqref="G5:G34">
    <cfRule type="expression" dxfId="3" priority="1">
      <formula>$G5="守る"</formula>
    </cfRule>
    <cfRule type="expression" dxfId="2" priority="2">
      <formula>$G5="見直す"</formula>
    </cfRule>
    <cfRule type="expression" dxfId="1" priority="3">
      <formula>$G5="伸ばす"</formula>
    </cfRule>
    <cfRule type="expression" dxfId="0" priority="4">
      <formula>$G5="条件を見直す"</formula>
    </cfRule>
  </conditionalFormatting>
  <dataValidations count="2">
    <dataValidation sqref="A5:A34" xr:uid="{00000000-0002-0000-0100-000000000000}"/>
    <dataValidation type="decimal" operator="greaterThanOrEqual" showErrorMessage="1" errorTitle="入力の確認" error="0以上の金額（円）を入れてください。" sqref="B5:C34" xr:uid="{00000000-0002-0000-0100-00001E000000}">
      <formula1>0</formula1>
    </dataValidation>
  </dataValidation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1"/>
  <sheetViews>
    <sheetView showGridLines="0" workbookViewId="0"/>
  </sheetViews>
  <sheetFormatPr defaultRowHeight="12.75"/>
  <cols>
    <col min="1" max="1" width="44" customWidth="1"/>
    <col min="2" max="6" width="16" customWidth="1"/>
  </cols>
  <sheetData>
    <row r="1" spans="1:6" ht="21.75">
      <c r="A1" s="6" t="s">
        <v>54</v>
      </c>
    </row>
    <row r="2" spans="1:6" ht="16.5">
      <c r="A2" s="7" t="s">
        <v>55</v>
      </c>
    </row>
    <row r="4" spans="1:6" ht="17.649999999999999">
      <c r="A4" s="26" t="s">
        <v>56</v>
      </c>
      <c r="B4" s="27">
        <f>採算表!E36</f>
        <v>0.27152317880794702</v>
      </c>
    </row>
    <row r="5" spans="1:6" ht="17.649999999999999">
      <c r="A5" s="17" t="s">
        <v>57</v>
      </c>
      <c r="B5" s="28">
        <f>B4</f>
        <v>0.27152317880794702</v>
      </c>
      <c r="C5" s="7" t="s">
        <v>58</v>
      </c>
    </row>
    <row r="6" spans="1:6" ht="17.649999999999999">
      <c r="A6" s="17" t="s">
        <v>59</v>
      </c>
      <c r="B6" s="28">
        <v>0.05</v>
      </c>
      <c r="C6" s="7" t="s">
        <v>60</v>
      </c>
    </row>
    <row r="8" spans="1:6" ht="19.149999999999999">
      <c r="A8" s="20" t="s">
        <v>61</v>
      </c>
      <c r="B8" s="29">
        <f>IF(OR(B5="",B5+B6&lt;=0),"",B6/(B5+B6))</f>
        <v>0.15550978372811536</v>
      </c>
    </row>
    <row r="9" spans="1:6" ht="19.149999999999999">
      <c r="A9" s="20" t="s">
        <v>62</v>
      </c>
      <c r="B9" s="29">
        <f>IF(OR(B5="",B5&lt;=0),"",B6/B5)</f>
        <v>0.18414634146341466</v>
      </c>
    </row>
    <row r="10" spans="1:6" ht="19.149999999999999">
      <c r="A10" s="20" t="s">
        <v>63</v>
      </c>
      <c r="B10" s="30">
        <f>採算表!B36*B6</f>
        <v>15100000</v>
      </c>
    </row>
    <row r="11" spans="1:6" ht="16.5">
      <c r="A11" s="7" t="s">
        <v>64</v>
      </c>
    </row>
    <row r="13" spans="1:6" ht="17.649999999999999">
      <c r="A13" s="20" t="s">
        <v>65</v>
      </c>
    </row>
    <row r="14" spans="1:6" ht="17.649999999999999">
      <c r="A14" s="31" t="s">
        <v>66</v>
      </c>
      <c r="B14" s="32">
        <v>0.01</v>
      </c>
      <c r="C14" s="32">
        <v>0.03</v>
      </c>
      <c r="D14" s="32">
        <v>0.05</v>
      </c>
      <c r="E14" s="32">
        <v>0.1</v>
      </c>
      <c r="F14" s="32">
        <v>0.15</v>
      </c>
    </row>
    <row r="15" spans="1:6" ht="17.649999999999999">
      <c r="A15" s="33">
        <v>0.1</v>
      </c>
      <c r="B15" s="34">
        <f t="shared" ref="B15:F19" si="0">B$14/($A15+B$14)</f>
        <v>9.0909090909090912E-2</v>
      </c>
      <c r="C15" s="34">
        <f t="shared" si="0"/>
        <v>0.23076923076923075</v>
      </c>
      <c r="D15" s="34">
        <f t="shared" si="0"/>
        <v>0.33333333333333331</v>
      </c>
      <c r="E15" s="34">
        <f t="shared" si="0"/>
        <v>0.5</v>
      </c>
      <c r="F15" s="34">
        <f t="shared" si="0"/>
        <v>0.6</v>
      </c>
    </row>
    <row r="16" spans="1:6" ht="17.649999999999999">
      <c r="A16" s="33">
        <v>0.2</v>
      </c>
      <c r="B16" s="34">
        <f t="shared" si="0"/>
        <v>4.7619047619047616E-2</v>
      </c>
      <c r="C16" s="34">
        <f t="shared" si="0"/>
        <v>0.13043478260869565</v>
      </c>
      <c r="D16" s="34">
        <f t="shared" si="0"/>
        <v>0.2</v>
      </c>
      <c r="E16" s="34">
        <f t="shared" si="0"/>
        <v>0.33333333333333331</v>
      </c>
      <c r="F16" s="34">
        <f t="shared" si="0"/>
        <v>0.4285714285714286</v>
      </c>
    </row>
    <row r="17" spans="1:6" ht="17.649999999999999">
      <c r="A17" s="33">
        <v>0.3</v>
      </c>
      <c r="B17" s="34">
        <f t="shared" si="0"/>
        <v>3.2258064516129031E-2</v>
      </c>
      <c r="C17" s="34">
        <f t="shared" si="0"/>
        <v>9.0909090909090912E-2</v>
      </c>
      <c r="D17" s="34">
        <f t="shared" si="0"/>
        <v>0.14285714285714288</v>
      </c>
      <c r="E17" s="34">
        <f t="shared" si="0"/>
        <v>0.25</v>
      </c>
      <c r="F17" s="34">
        <f t="shared" si="0"/>
        <v>0.33333333333333337</v>
      </c>
    </row>
    <row r="18" spans="1:6" ht="17.649999999999999">
      <c r="A18" s="33">
        <v>0.4</v>
      </c>
      <c r="B18" s="34">
        <f t="shared" si="0"/>
        <v>2.4390243902439022E-2</v>
      </c>
      <c r="C18" s="34">
        <f t="shared" si="0"/>
        <v>6.9767441860465101E-2</v>
      </c>
      <c r="D18" s="34">
        <f t="shared" si="0"/>
        <v>0.11111111111111112</v>
      </c>
      <c r="E18" s="34">
        <f t="shared" si="0"/>
        <v>0.2</v>
      </c>
      <c r="F18" s="34">
        <f t="shared" si="0"/>
        <v>0.27272727272727271</v>
      </c>
    </row>
    <row r="19" spans="1:6" ht="17.649999999999999">
      <c r="A19" s="33">
        <v>0.5</v>
      </c>
      <c r="B19" s="34">
        <f t="shared" si="0"/>
        <v>1.9607843137254902E-2</v>
      </c>
      <c r="C19" s="34">
        <f t="shared" si="0"/>
        <v>5.6603773584905655E-2</v>
      </c>
      <c r="D19" s="34">
        <f t="shared" si="0"/>
        <v>9.0909090909090912E-2</v>
      </c>
      <c r="E19" s="34">
        <f t="shared" si="0"/>
        <v>0.16666666666666669</v>
      </c>
      <c r="F19" s="34">
        <f t="shared" si="0"/>
        <v>0.23076923076923075</v>
      </c>
    </row>
    <row r="21" spans="1:6" ht="16.5">
      <c r="A21" s="35" t="s">
        <v>67</v>
      </c>
    </row>
  </sheetData>
  <phoneticPr fontId="12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使い方</vt:lpstr>
      <vt:lpstr>採算表</vt:lpstr>
      <vt:lpstr>値上げの試算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2026-11-01T09:31:46Z</dcterms:created>
  <dcterms:modified xsi:type="dcterms:W3CDTF">2026-11-01T09:31:55Z</dcterms:modified>
  <cp:category/>
</cp:coreProperties>
</file>